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Bhuvana-back\Maventra\investor-pitch\pitch-practice\mevn-ai-website-new\outputs\website-resources\"/>
    </mc:Choice>
  </mc:AlternateContent>
  <xr:revisionPtr revIDLastSave="0" documentId="13_ncr:1_{AC5D17E3-6C5A-4106-8DA3-BCE8E5A1330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ad Me" sheetId="1" r:id="rId1"/>
    <sheet name="Assignment Plan" sheetId="2" r:id="rId2"/>
    <sheet name="Playbook &amp; ROI Guide" sheetId="3" r:id="rId3"/>
    <sheet name="List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" l="1"/>
  <c r="C17" i="3"/>
  <c r="C20" i="3" s="1"/>
  <c r="Q22" i="2"/>
  <c r="O22" i="2"/>
  <c r="T22" i="2" s="1"/>
  <c r="Q21" i="2"/>
  <c r="O21" i="2"/>
  <c r="S21" i="2" s="1"/>
  <c r="Q20" i="2"/>
  <c r="O20" i="2"/>
  <c r="T20" i="2" s="1"/>
  <c r="Q19" i="2"/>
  <c r="O19" i="2"/>
  <c r="T19" i="2" s="1"/>
  <c r="Q18" i="2"/>
  <c r="O18" i="2"/>
  <c r="T18" i="2" s="1"/>
  <c r="Q17" i="2"/>
  <c r="O17" i="2"/>
  <c r="T17" i="2" s="1"/>
  <c r="Q16" i="2"/>
  <c r="O16" i="2"/>
  <c r="T16" i="2" s="1"/>
  <c r="Q15" i="2"/>
  <c r="O15" i="2"/>
  <c r="T15" i="2" s="1"/>
  <c r="Q14" i="2"/>
  <c r="O14" i="2"/>
  <c r="T14" i="2" s="1"/>
  <c r="Q13" i="2"/>
  <c r="O13" i="2"/>
  <c r="T13" i="2" s="1"/>
  <c r="Q12" i="2"/>
  <c r="O12" i="2"/>
  <c r="T12" i="2" s="1"/>
  <c r="Q11" i="2"/>
  <c r="O11" i="2"/>
  <c r="T11" i="2" s="1"/>
  <c r="Q10" i="2"/>
  <c r="O10" i="2"/>
  <c r="T10" i="2" s="1"/>
  <c r="Q9" i="2"/>
  <c r="C16" i="3" s="1"/>
  <c r="O9" i="2"/>
  <c r="T9" i="2" s="1"/>
  <c r="G6" i="2"/>
  <c r="C6" i="2"/>
  <c r="A6" i="2"/>
  <c r="S19" i="2" l="1"/>
  <c r="S11" i="2"/>
  <c r="S15" i="2"/>
  <c r="S9" i="2"/>
  <c r="S17" i="2"/>
  <c r="S13" i="2"/>
  <c r="T21" i="2"/>
  <c r="C22" i="3"/>
  <c r="C21" i="3"/>
  <c r="S22" i="2"/>
  <c r="E6" i="2"/>
  <c r="S10" i="2"/>
  <c r="S12" i="2"/>
  <c r="S14" i="2"/>
  <c r="S16" i="2"/>
  <c r="S18" i="2"/>
  <c r="S20" i="2"/>
</calcChain>
</file>

<file path=xl/sharedStrings.xml><?xml version="1.0" encoding="utf-8"?>
<sst xmlns="http://schemas.openxmlformats.org/spreadsheetml/2006/main" count="265" uniqueCount="204">
  <si>
    <t>Learner Assignment Plan</t>
  </si>
  <si>
    <t>MeVn.ai  |  Workforce Training Operations Planner</t>
  </si>
  <si>
    <t>Assign learners, track deadlines, and surface overdue or incomplete training.</t>
  </si>
  <si>
    <t>STEP</t>
  </si>
  <si>
    <t>WHAT TO DO</t>
  </si>
  <si>
    <t>WORKBOOK CONTENTS</t>
  </si>
  <si>
    <t>1</t>
  </si>
  <si>
    <t>Review the sample rows and replace them with your organization’s data.</t>
  </si>
  <si>
    <t>1. Assignment Plan</t>
  </si>
  <si>
    <t>2</t>
  </si>
  <si>
    <t>Use the dropdown fields to keep reporting consistent.</t>
  </si>
  <si>
    <t>2. Playbook &amp; ROI Guide</t>
  </si>
  <si>
    <t>3</t>
  </si>
  <si>
    <t>Enter or paste data only in input cells; calculated fields update automatically in Excel.</t>
  </si>
  <si>
    <t>3. Lists</t>
  </si>
  <si>
    <t>4</t>
  </si>
  <si>
    <t>Use table filters and the KPI cards to focus on exceptions and priorities.</t>
  </si>
  <si>
    <t>5</t>
  </si>
  <si>
    <t>Duplicate sample rows as needed and extend formulas/formatting for additional records.</t>
  </si>
  <si>
    <t>6</t>
  </si>
  <si>
    <t>Use the Escalation Level column and Auto-Drafted Nudge Message to follow up faster, then open the Playbook &amp; ROI Guide sheet for the full plan-budget-schedule-track-implement-measure framework and a ready-to-use ROI calculator.</t>
  </si>
  <si>
    <t>Template note: sample data is illustrative. Adapt categories, owners, dates, and policies to your organization. Validate all compliance requirements with the appropriate legal, regulatory, or internal policy owner.</t>
  </si>
  <si>
    <t>MeVn.ai  •  Track assignment coverage and completion</t>
  </si>
  <si>
    <t>ASSIGNMENTS</t>
  </si>
  <si>
    <t>COMPLETE</t>
  </si>
  <si>
    <t>OVERDUE</t>
  </si>
  <si>
    <t>COMPLETION RATE</t>
  </si>
  <si>
    <t>Assignment ID</t>
  </si>
  <si>
    <t>Employee ID</t>
  </si>
  <si>
    <t>Learner Name</t>
  </si>
  <si>
    <t>Email</t>
  </si>
  <si>
    <t>Department</t>
  </si>
  <si>
    <t>Role</t>
  </si>
  <si>
    <t>Course ID</t>
  </si>
  <si>
    <t>Course Title</t>
  </si>
  <si>
    <t>Assigned Date</t>
  </si>
  <si>
    <t>Due Date</t>
  </si>
  <si>
    <t>Status</t>
  </si>
  <si>
    <t>Completion Date</t>
  </si>
  <si>
    <t>Score</t>
  </si>
  <si>
    <t>Manager</t>
  </si>
  <si>
    <t>Attention</t>
  </si>
  <si>
    <t>Method</t>
  </si>
  <si>
    <t>Cost per Learner</t>
  </si>
  <si>
    <t>Behavior Change Rating (1-5)</t>
  </si>
  <si>
    <t>Escalation Level</t>
  </si>
  <si>
    <t>Auto-Drafted Nudge Message</t>
  </si>
  <si>
    <t>ASN-001</t>
  </si>
  <si>
    <t>E1001</t>
  </si>
  <si>
    <t>Aarav Mehta</t>
  </si>
  <si>
    <t>aarav@example.com</t>
  </si>
  <si>
    <t>Operations</t>
  </si>
  <si>
    <t>Warehouse Associate</t>
  </si>
  <si>
    <t>CRS-101</t>
  </si>
  <si>
    <t>Workplace Safety Essentials</t>
  </si>
  <si>
    <t>In Progress</t>
  </si>
  <si>
    <t>Priya Shah</t>
  </si>
  <si>
    <t>Auto-assigned</t>
  </si>
  <si>
    <t>ASN-002</t>
  </si>
  <si>
    <t>E1002</t>
  </si>
  <si>
    <t>Olivia Grant</t>
  </si>
  <si>
    <t>olivia@example.com</t>
  </si>
  <si>
    <t>Sales</t>
  </si>
  <si>
    <t>Account Executive</t>
  </si>
  <si>
    <t>CRS-210</t>
  </si>
  <si>
    <t>Consultative Selling</t>
  </si>
  <si>
    <t>Assigned</t>
  </si>
  <si>
    <t>Daniel Lee</t>
  </si>
  <si>
    <t>Manager assigned</t>
  </si>
  <si>
    <t>ASN-003</t>
  </si>
  <si>
    <t>E1003</t>
  </si>
  <si>
    <t>Noah Williams</t>
  </si>
  <si>
    <t>noah@example.com</t>
  </si>
  <si>
    <t>IT</t>
  </si>
  <si>
    <t>Service Desk Analyst</t>
  </si>
  <si>
    <t>CRS-410</t>
  </si>
  <si>
    <t>Security Incident Triage</t>
  </si>
  <si>
    <t>Complete</t>
  </si>
  <si>
    <t>Marco Ruiz</t>
  </si>
  <si>
    <t>Campaign</t>
  </si>
  <si>
    <t>ASN-004</t>
  </si>
  <si>
    <t>E1004</t>
  </si>
  <si>
    <t>Emma Davis</t>
  </si>
  <si>
    <t>emma@example.com</t>
  </si>
  <si>
    <t>People</t>
  </si>
  <si>
    <t>People Manager</t>
  </si>
  <si>
    <t>CRS-510</t>
  </si>
  <si>
    <t>Inclusive Leadership</t>
  </si>
  <si>
    <t>Sofia Patel</t>
  </si>
  <si>
    <t>ASN-005</t>
  </si>
  <si>
    <t>E1005</t>
  </si>
  <si>
    <t>Liam Chen</t>
  </si>
  <si>
    <t>liam@example.com</t>
  </si>
  <si>
    <t>Engineering</t>
  </si>
  <si>
    <t>Software Engineer</t>
  </si>
  <si>
    <t>CRS-420</t>
  </si>
  <si>
    <t>Secure Coding Practices</t>
  </si>
  <si>
    <t>Alex Morgan</t>
  </si>
  <si>
    <t>ASN-006</t>
  </si>
  <si>
    <t>E1006</t>
  </si>
  <si>
    <t>Sophia Brown</t>
  </si>
  <si>
    <t>sophia@example.com</t>
  </si>
  <si>
    <t>Legal</t>
  </si>
  <si>
    <t>Contract Specialist</t>
  </si>
  <si>
    <t>CRS-115</t>
  </si>
  <si>
    <t>Responsible AI Use</t>
  </si>
  <si>
    <t>Nora James</t>
  </si>
  <si>
    <t>ASN-007</t>
  </si>
  <si>
    <t>E1007</t>
  </si>
  <si>
    <t>Ethan Wilson</t>
  </si>
  <si>
    <t>ethan@example.com</t>
  </si>
  <si>
    <t>Marketing</t>
  </si>
  <si>
    <t>Content Strategist</t>
  </si>
  <si>
    <t>CRS-720</t>
  </si>
  <si>
    <t>Accessible Content</t>
  </si>
  <si>
    <t>Ethan Cole</t>
  </si>
  <si>
    <t>Self-enrolled</t>
  </si>
  <si>
    <t>ASN-008</t>
  </si>
  <si>
    <t>E1008</t>
  </si>
  <si>
    <t>Mia Johnson</t>
  </si>
  <si>
    <t>mia@example.com</t>
  </si>
  <si>
    <t>Finance</t>
  </si>
  <si>
    <t>Financial Analyst</t>
  </si>
  <si>
    <t>CRS-605</t>
  </si>
  <si>
    <t>Data Storytelling</t>
  </si>
  <si>
    <t>Not Assigned</t>
  </si>
  <si>
    <t>Wei Chen</t>
  </si>
  <si>
    <t>ASN-009</t>
  </si>
  <si>
    <t>E1009</t>
  </si>
  <si>
    <t>Lucas Martin</t>
  </si>
  <si>
    <t>lucas@example.com</t>
  </si>
  <si>
    <t>Support</t>
  </si>
  <si>
    <t>Support Specialist</t>
  </si>
  <si>
    <t>CRS-310</t>
  </si>
  <si>
    <t>Customer De-escalation</t>
  </si>
  <si>
    <t>Jamie Brooks</t>
  </si>
  <si>
    <t>ASN-010</t>
  </si>
  <si>
    <t>E1010</t>
  </si>
  <si>
    <t>Isabella Garcia</t>
  </si>
  <si>
    <t>isabella@example.com</t>
  </si>
  <si>
    <t>Product</t>
  </si>
  <si>
    <t>Product Manager</t>
  </si>
  <si>
    <t>CRS-810</t>
  </si>
  <si>
    <t>Experiment Design</t>
  </si>
  <si>
    <t>Maya Singh</t>
  </si>
  <si>
    <t>ASN-011</t>
  </si>
  <si>
    <t>E1011</t>
  </si>
  <si>
    <t>James Taylor</t>
  </si>
  <si>
    <t>james@example.com</t>
  </si>
  <si>
    <t>Team Lead</t>
  </si>
  <si>
    <t>CRS-520</t>
  </si>
  <si>
    <t>Coaching Conversations</t>
  </si>
  <si>
    <t>ASN-012</t>
  </si>
  <si>
    <t>E1012</t>
  </si>
  <si>
    <t>Amelia Moore</t>
  </si>
  <si>
    <t>amelia@example.com</t>
  </si>
  <si>
    <t>ASN-013</t>
  </si>
  <si>
    <t>E1013</t>
  </si>
  <si>
    <t>Benjamin Hall</t>
  </si>
  <si>
    <t>ben@example.com</t>
  </si>
  <si>
    <t>Exempt</t>
  </si>
  <si>
    <t>ASN-014</t>
  </si>
  <si>
    <t>E1014</t>
  </si>
  <si>
    <t>Charlotte King</t>
  </si>
  <si>
    <t>charlotte@example.com</t>
  </si>
  <si>
    <t>L&amp;D Manager Playbook</t>
  </si>
  <si>
    <t>MeVn.ai  •  Plan, budget, schedule, track and prove the impact of learner assignments</t>
  </si>
  <si>
    <t>Stage</t>
  </si>
  <si>
    <t>What to do</t>
  </si>
  <si>
    <t>How to go above and beyond</t>
  </si>
  <si>
    <t>Plan</t>
  </si>
  <si>
    <t>Assign courses by Role and Department, not just by campaign — the Method column should show why each person was assigned, not just that they were.</t>
  </si>
  <si>
    <t>Segment assignment method deliberately: use Auto-assigned for mandatory/compliance courses, Manager assigned for role-specific skills, and Campaign only for optional, broad-reach content.</t>
  </si>
  <si>
    <t>Budget</t>
  </si>
  <si>
    <t>Cost each assignment using the Cost per Learner column — it's looked up automatically from your course catalogue, so you always know what a completed (or overdue) assignment is actually worth.</t>
  </si>
  <si>
    <t>Report cost of overdue assignments separately — an overdue mandatory course isn't just a compliance gap, it's spend that isn't yet delivering value.</t>
  </si>
  <si>
    <t>Schedule</t>
  </si>
  <si>
    <t>Set Due Dates with enough runway for the course's real completion time, not just a round number — unrealistic deadlines are what generate most of your Overdue rows.</t>
  </si>
  <si>
    <t>Stagger Due Dates across large cohorts instead of assigning everyone the same date — it avoids a pile-up of Due Soon reminders that all land in managers' inboxes on the same day.</t>
  </si>
  <si>
    <t>Track</t>
  </si>
  <si>
    <t>Let the Attention and Escalation Level columns do the triage for you — they already separate “Due Soon” nudges from truly overdue records that need manager follow-up or skip-level escalation.</t>
  </si>
  <si>
    <t>Review the Escalation Level column weekly, not just at month-end — catching a 15-day-overdue record before it becomes a 30-day one is what keeps compliance exposure low.</t>
  </si>
  <si>
    <t>Implement</t>
  </si>
  <si>
    <t>Use the Auto-Drafted Nudge Message column as a ready-to-copy starting point for manager follow-ups — it already includes the learner's name, course and exact days overdue or remaining.</t>
  </si>
  <si>
    <t>Route Escalate to Skip-Level rows to HRBP or department leadership directly, rather than re-sending the same reminder to a manager who has already been notified twice.</t>
  </si>
  <si>
    <t>Measure Impact &amp; ROI</t>
  </si>
  <si>
    <t>Capture a Manager-Rated Behavior Change score after completion, not just the assessment Score — it tells you whether the training actually changed on-the-job performance.</t>
  </si>
  <si>
    <t>Use the ROI calculator below to show that assignment completion isn't just a compliance checkbox — it's translatable into a dollar value leadership can weigh against the program's cost.</t>
  </si>
  <si>
    <t>ROI Calculator</t>
  </si>
  <si>
    <t>Blue cells are auto-calculated from the Assignment Plan. Yellow cells are your inputs — replace the sample figures with your own before you rely on the result.</t>
  </si>
  <si>
    <t>Total assignment investment, all learners (auto, from Assignment Plan)</t>
  </si>
  <si>
    <t>Assignments completed (auto)</t>
  </si>
  <si>
    <t>Average manager-rated behavior change, completed assignments (auto, 1-5 scale)</t>
  </si>
  <si>
    <t>Estimated value per 1-point of behavior change, per learner — e.g. productivity or quality gain (YOUR INPUT)</t>
  </si>
  <si>
    <t>Estimated total value delivered</t>
  </si>
  <si>
    <t>Training ROI</t>
  </si>
  <si>
    <t>Estimated return per $1 invested</t>
  </si>
  <si>
    <t>This calculator estimates value from the sample behavior-change assumption above — it is a planning tool, not an audited financial figure. Replace the yellow input with your organization's own numbers before presenting this to Finance or leadership.</t>
  </si>
  <si>
    <t>Priority</t>
  </si>
  <si>
    <t>Critical</t>
  </si>
  <si>
    <t>High</t>
  </si>
  <si>
    <t>Medium</t>
  </si>
  <si>
    <t>Low</t>
  </si>
  <si>
    <t>Overdue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</si>
</sst>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 d\,\ yyyy"/>
    <numFmt numFmtId="165" formatCode="\$#,##0"/>
    <numFmt numFmtId="166" formatCode="0.0"/>
    <numFmt numFmtId="167" formatCode="&quot;$&quot;0.00"/>
  </numFmts>
  <fonts count="20">
    <font>
      <sz val="11"/>
      <name val="Carlito"/>
    </font>
    <font>
      <b/>
      <sz val="22"/>
      <color rgb="FFFFFFFF"/>
      <name val="Aptos Display"/>
    </font>
    <font>
      <b/>
      <sz val="11"/>
      <color rgb="FFFFFFFF"/>
      <name val="Aptos"/>
    </font>
    <font>
      <sz val="12"/>
      <color rgb="FF172B4D"/>
      <name val="Aptos"/>
    </font>
    <font>
      <b/>
      <sz val="11"/>
      <color rgb="FFFFFFFF"/>
      <name val="Carlito"/>
    </font>
    <font>
      <sz val="11"/>
      <color rgb="FF172B4D"/>
      <name val="Carlito"/>
    </font>
    <font>
      <i/>
      <sz val="11"/>
      <color rgb="FF7A3E00"/>
      <name val="Carlito"/>
    </font>
    <font>
      <b/>
      <sz val="20"/>
      <color rgb="FFFFFFFF"/>
      <name val="Aptos Display"/>
    </font>
    <font>
      <b/>
      <sz val="11"/>
      <color rgb="FF667085"/>
      <name val="Aptos"/>
    </font>
    <font>
      <b/>
      <sz val="18"/>
      <color rgb="FF17324D"/>
      <name val="Carlito"/>
    </font>
    <font>
      <sz val="10"/>
      <color rgb="FF172B4D"/>
      <name val="Aptos"/>
    </font>
    <font>
      <b/>
      <sz val="10"/>
      <color rgb="FFFFFFFF"/>
      <name val="Carlito"/>
    </font>
    <font>
      <b/>
      <sz val="16"/>
      <color rgb="FF1F4E78"/>
      <name val="Carlito"/>
    </font>
    <font>
      <sz val="11"/>
      <color rgb="FF595959"/>
      <name val="Carlito"/>
    </font>
    <font>
      <b/>
      <sz val="10"/>
      <name val="Carlito"/>
    </font>
    <font>
      <b/>
      <sz val="14"/>
      <color rgb="FF1F4E78"/>
      <name val="Carlito"/>
    </font>
    <font>
      <i/>
      <sz val="9"/>
      <color rgb="FF808080"/>
      <name val="Carlito"/>
    </font>
    <font>
      <sz val="10"/>
      <name val="Carlito"/>
    </font>
    <font>
      <sz val="11"/>
      <name val="Carlito"/>
    </font>
    <font>
      <b/>
      <sz val="11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00A7A0"/>
      </patternFill>
    </fill>
    <fill>
      <patternFill patternType="solid">
        <fgColor rgb="FFDDF5F3"/>
      </patternFill>
    </fill>
    <fill>
      <patternFill patternType="solid">
        <fgColor rgb="FFF7F9FC"/>
      </patternFill>
    </fill>
    <fill>
      <patternFill patternType="solid">
        <fgColor rgb="FFEAF1F8"/>
      </patternFill>
    </fill>
    <fill>
      <patternFill patternType="solid">
        <fgColor rgb="FFFFF2E5"/>
      </patternFill>
    </fill>
    <fill>
      <patternFill patternType="solid">
        <fgColor rgb="FFFFFFFF"/>
      </patternFill>
    </fill>
    <fill>
      <patternFill patternType="solid">
        <fgColor rgb="FFEEF4FB"/>
      </patternFill>
    </fill>
    <fill>
      <patternFill patternType="solid">
        <fgColor rgb="FFFFF7D6"/>
      </patternFill>
    </fill>
    <fill>
      <patternFill patternType="solid">
        <fgColor rgb="FF1F4E78"/>
        <bgColor rgb="FF1F4E78"/>
      </patternFill>
    </fill>
    <fill>
      <patternFill patternType="solid">
        <fgColor rgb="FFEAF1F8"/>
        <bgColor rgb="FFEAF1F8"/>
      </patternFill>
    </fill>
    <fill>
      <patternFill patternType="solid">
        <fgColor rgb="FFFFF9CC"/>
        <bgColor rgb="FFFFF9CC"/>
      </patternFill>
    </fill>
  </fills>
  <borders count="7">
    <border>
      <left/>
      <right/>
      <top/>
      <bottom/>
      <diagonal/>
    </border>
    <border>
      <left/>
      <right style="thin">
        <color rgb="FFD9E2EC"/>
      </right>
      <top style="thin">
        <color rgb="FFD9E2EC"/>
      </top>
      <bottom style="thin">
        <color rgb="FFD9E2EC"/>
      </bottom>
      <diagonal/>
    </border>
    <border>
      <left/>
      <right/>
      <top/>
      <bottom style="thin">
        <color rgb="FFD9E2EC"/>
      </bottom>
      <diagonal/>
    </border>
    <border>
      <left/>
      <right/>
      <top style="thin">
        <color rgb="FFD9E2EC"/>
      </top>
      <bottom style="thin">
        <color rgb="FFD9E2EC"/>
      </bottom>
      <diagonal/>
    </border>
    <border>
      <left/>
      <right/>
      <top style="thin">
        <color rgb="FFD9E2EC"/>
      </top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0" fillId="5" borderId="0" xfId="0" applyFill="1" applyAlignment="1">
      <alignment wrapText="1"/>
    </xf>
    <xf numFmtId="0" fontId="4" fillId="2" borderId="0" xfId="0" applyFont="1" applyFill="1"/>
    <xf numFmtId="0" fontId="2" fillId="2" borderId="0" xfId="0" applyFont="1" applyFill="1" applyAlignment="1">
      <alignment vertical="center" wrapText="1"/>
    </xf>
    <xf numFmtId="0" fontId="10" fillId="10" borderId="2" xfId="0" applyFont="1" applyFill="1" applyBorder="1" applyAlignment="1">
      <alignment vertical="center"/>
    </xf>
    <xf numFmtId="164" fontId="10" fillId="10" borderId="2" xfId="0" applyNumberFormat="1" applyFont="1" applyFill="1" applyBorder="1" applyAlignment="1">
      <alignment vertical="center"/>
    </xf>
    <xf numFmtId="0" fontId="10" fillId="9" borderId="2" xfId="0" applyFont="1" applyFill="1" applyBorder="1" applyAlignment="1">
      <alignment vertical="center"/>
    </xf>
    <xf numFmtId="0" fontId="10" fillId="10" borderId="3" xfId="0" applyFont="1" applyFill="1" applyBorder="1" applyAlignment="1">
      <alignment vertical="center"/>
    </xf>
    <xf numFmtId="164" fontId="10" fillId="10" borderId="3" xfId="0" applyNumberFormat="1" applyFont="1" applyFill="1" applyBorder="1" applyAlignment="1">
      <alignment vertical="center"/>
    </xf>
    <xf numFmtId="0" fontId="10" fillId="9" borderId="3" xfId="0" applyFont="1" applyFill="1" applyBorder="1" applyAlignment="1">
      <alignment vertical="center"/>
    </xf>
    <xf numFmtId="0" fontId="10" fillId="10" borderId="4" xfId="0" applyFont="1" applyFill="1" applyBorder="1" applyAlignment="1">
      <alignment vertical="center"/>
    </xf>
    <xf numFmtId="164" fontId="10" fillId="10" borderId="4" xfId="0" applyNumberFormat="1" applyFont="1" applyFill="1" applyBorder="1" applyAlignment="1">
      <alignment vertical="center"/>
    </xf>
    <xf numFmtId="0" fontId="10" fillId="9" borderId="4" xfId="0" applyFont="1" applyFill="1" applyBorder="1" applyAlignment="1">
      <alignment vertical="center"/>
    </xf>
    <xf numFmtId="0" fontId="11" fillId="11" borderId="0" xfId="0" applyFont="1" applyFill="1" applyAlignment="1">
      <alignment horizontal="center" vertical="center" wrapText="1"/>
    </xf>
    <xf numFmtId="165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1" fillId="11" borderId="6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4" fillId="12" borderId="6" xfId="0" applyFont="1" applyFill="1" applyBorder="1" applyAlignment="1">
      <alignment vertical="top" wrapText="1"/>
    </xf>
    <xf numFmtId="0" fontId="0" fillId="12" borderId="6" xfId="0" applyFill="1" applyBorder="1" applyAlignment="1">
      <alignment vertical="top" wrapText="1"/>
    </xf>
    <xf numFmtId="165" fontId="18" fillId="12" borderId="6" xfId="0" applyNumberFormat="1" applyFont="1" applyFill="1" applyBorder="1" applyAlignment="1">
      <alignment horizontal="center"/>
    </xf>
    <xf numFmtId="1" fontId="18" fillId="12" borderId="6" xfId="0" applyNumberFormat="1" applyFont="1" applyFill="1" applyBorder="1" applyAlignment="1">
      <alignment horizontal="center"/>
    </xf>
    <xf numFmtId="166" fontId="18" fillId="12" borderId="6" xfId="0" applyNumberFormat="1" applyFont="1" applyFill="1" applyBorder="1" applyAlignment="1">
      <alignment horizontal="center"/>
    </xf>
    <xf numFmtId="165" fontId="18" fillId="13" borderId="6" xfId="0" applyNumberFormat="1" applyFont="1" applyFill="1" applyBorder="1" applyAlignment="1">
      <alignment horizontal="center"/>
    </xf>
    <xf numFmtId="165" fontId="19" fillId="12" borderId="6" xfId="0" applyNumberFormat="1" applyFont="1" applyFill="1" applyBorder="1" applyAlignment="1">
      <alignment horizontal="center"/>
    </xf>
    <xf numFmtId="9" fontId="19" fillId="12" borderId="6" xfId="0" applyNumberFormat="1" applyFont="1" applyFill="1" applyBorder="1" applyAlignment="1">
      <alignment horizontal="center"/>
    </xf>
    <xf numFmtId="167" fontId="19" fillId="12" borderId="6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vertical="top" wrapText="1"/>
    </xf>
    <xf numFmtId="0" fontId="2" fillId="3" borderId="0" xfId="0" applyFont="1" applyFill="1" applyAlignment="1">
      <alignment vertical="center"/>
    </xf>
    <xf numFmtId="0" fontId="0" fillId="0" borderId="0" xfId="0"/>
    <xf numFmtId="0" fontId="6" fillId="7" borderId="0" xfId="0" applyFont="1" applyFill="1" applyAlignment="1">
      <alignment vertical="center" wrapText="1"/>
    </xf>
    <xf numFmtId="0" fontId="5" fillId="5" borderId="0" xfId="0" applyFont="1" applyFill="1"/>
    <xf numFmtId="0" fontId="3" fillId="4" borderId="0" xfId="0" applyFont="1" applyFill="1" applyAlignment="1">
      <alignment wrapText="1"/>
    </xf>
    <xf numFmtId="0" fontId="2" fillId="2" borderId="0" xfId="0" applyFont="1" applyFill="1" applyAlignment="1">
      <alignment vertical="center"/>
    </xf>
    <xf numFmtId="0" fontId="5" fillId="6" borderId="0" xfId="0" applyFont="1" applyFill="1"/>
    <xf numFmtId="0" fontId="1" fillId="2" borderId="0" xfId="0" applyFont="1" applyFill="1" applyAlignment="1">
      <alignment vertical="center"/>
    </xf>
    <xf numFmtId="0" fontId="5" fillId="0" borderId="0" xfId="0" applyFont="1"/>
    <xf numFmtId="0" fontId="9" fillId="8" borderId="5" xfId="0" applyFont="1" applyFill="1" applyBorder="1" applyAlignment="1">
      <alignment horizontal="center"/>
    </xf>
    <xf numFmtId="0" fontId="0" fillId="0" borderId="1" xfId="0" applyBorder="1"/>
    <xf numFmtId="0" fontId="7" fillId="2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9" fontId="9" fillId="8" borderId="5" xfId="0" applyNumberFormat="1" applyFont="1" applyFill="1" applyBorder="1" applyAlignment="1">
      <alignment horizontal="center"/>
    </xf>
    <xf numFmtId="0" fontId="12" fillId="0" borderId="0" xfId="0" applyFont="1"/>
    <xf numFmtId="0" fontId="17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3" fillId="0" borderId="0" xfId="0" applyFont="1"/>
    <xf numFmtId="0" fontId="15" fillId="0" borderId="0" xfId="0" applyFont="1"/>
    <xf numFmtId="0" fontId="16" fillId="0" borderId="0" xfId="0" applyFont="1"/>
  </cellXfs>
  <cellStyles count="1">
    <cellStyle name="Normal" xfId="0" builtinId="0"/>
  </cellStyles>
  <dxfs count="4">
    <dxf>
      <fill>
        <patternFill patternType="solid">
          <fgColor rgb="FFFFEB84"/>
          <bgColor rgb="FFFFEB84"/>
        </patternFill>
      </fill>
    </dxf>
    <dxf>
      <fill>
        <patternFill patternType="solid">
          <fgColor rgb="FFF8696B"/>
          <bgColor rgb="FFF8696B"/>
        </patternFill>
      </fill>
    </dxf>
    <dxf>
      <font>
        <b/>
        <color rgb="FF8A5A00"/>
      </font>
      <fill>
        <patternFill patternType="solid">
          <bgColor rgb="FFFFF2CC"/>
        </patternFill>
      </fill>
    </dxf>
    <dxf>
      <font>
        <b/>
        <color rgb="FFD9534F"/>
      </font>
      <fill>
        <patternFill patternType="solid">
          <bgColor rgb="FFFDE8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earnerAssignmentsTable" displayName="LearnerAssignmentsTable" ref="A8:T22" totalsRowShown="0">
  <autoFilter ref="A8:T22" xr:uid="{00000000-0009-0000-0100-000001000000}"/>
  <tableColumns count="20">
    <tableColumn id="1" xr3:uid="{00000000-0010-0000-0000-000001000000}" name="Assignment ID"/>
    <tableColumn id="2" xr3:uid="{00000000-0010-0000-0000-000002000000}" name="Employee ID"/>
    <tableColumn id="3" xr3:uid="{00000000-0010-0000-0000-000003000000}" name="Learner Name"/>
    <tableColumn id="4" xr3:uid="{00000000-0010-0000-0000-000004000000}" name="Email"/>
    <tableColumn id="5" xr3:uid="{00000000-0010-0000-0000-000005000000}" name="Department"/>
    <tableColumn id="6" xr3:uid="{00000000-0010-0000-0000-000006000000}" name="Role"/>
    <tableColumn id="7" xr3:uid="{00000000-0010-0000-0000-000007000000}" name="Course ID"/>
    <tableColumn id="8" xr3:uid="{00000000-0010-0000-0000-000008000000}" name="Course Title"/>
    <tableColumn id="9" xr3:uid="{00000000-0010-0000-0000-000009000000}" name="Assigned Date"/>
    <tableColumn id="10" xr3:uid="{00000000-0010-0000-0000-00000A000000}" name="Due Date"/>
    <tableColumn id="11" xr3:uid="{00000000-0010-0000-0000-00000B000000}" name="Status"/>
    <tableColumn id="12" xr3:uid="{00000000-0010-0000-0000-00000C000000}" name="Completion Date"/>
    <tableColumn id="13" xr3:uid="{00000000-0010-0000-0000-00000D000000}" name="Score"/>
    <tableColumn id="14" xr3:uid="{00000000-0010-0000-0000-00000E000000}" name="Manager"/>
    <tableColumn id="15" xr3:uid="{00000000-0010-0000-0000-00000F000000}" name="Attention"/>
    <tableColumn id="16" xr3:uid="{00000000-0010-0000-0000-000010000000}" name="Method"/>
    <tableColumn id="17" xr3:uid="{00000000-0010-0000-0000-000011000000}" name="Cost per Learner"/>
    <tableColumn id="18" xr3:uid="{00000000-0010-0000-0000-000012000000}" name="Behavior Change Rating (1-5)"/>
    <tableColumn id="19" xr3:uid="{00000000-0010-0000-0000-000013000000}" name="Escalation Level"/>
    <tableColumn id="20" xr3:uid="{00000000-0010-0000-0000-000014000000}" name="Auto-Drafted Nudge Mess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showGridLines="0" workbookViewId="0">
      <selection sqref="A1:H2"/>
    </sheetView>
  </sheetViews>
  <sheetFormatPr defaultRowHeight="13.8"/>
  <cols>
    <col min="1" max="1" width="8" customWidth="1"/>
    <col min="2" max="2" width="54" customWidth="1"/>
    <col min="3" max="3" width="3" customWidth="1"/>
    <col min="4" max="6" width="24" customWidth="1"/>
    <col min="7" max="8" width="3" customWidth="1"/>
  </cols>
  <sheetData>
    <row r="1" spans="1:8" ht="28.05" customHeight="1">
      <c r="A1" s="39" t="s">
        <v>0</v>
      </c>
      <c r="B1" s="33"/>
      <c r="C1" s="33"/>
      <c r="D1" s="33"/>
      <c r="E1" s="33"/>
      <c r="F1" s="33"/>
      <c r="G1" s="33"/>
      <c r="H1" s="33"/>
    </row>
    <row r="2" spans="1:8" ht="28.05" customHeight="1">
      <c r="A2" s="33"/>
      <c r="B2" s="33"/>
      <c r="C2" s="33"/>
      <c r="D2" s="33"/>
      <c r="E2" s="33"/>
      <c r="F2" s="33"/>
      <c r="G2" s="33"/>
      <c r="H2" s="33"/>
    </row>
    <row r="3" spans="1:8" ht="22.05" customHeight="1">
      <c r="A3" s="32" t="s">
        <v>1</v>
      </c>
      <c r="B3" s="33"/>
      <c r="C3" s="33"/>
      <c r="D3" s="33"/>
      <c r="E3" s="33"/>
      <c r="F3" s="33"/>
      <c r="G3" s="33"/>
      <c r="H3" s="33"/>
    </row>
    <row r="4" spans="1:8" ht="22.05" customHeight="1"/>
    <row r="5" spans="1:8" ht="22.05" customHeight="1">
      <c r="A5" s="36" t="s">
        <v>2</v>
      </c>
      <c r="B5" s="33"/>
      <c r="C5" s="33"/>
      <c r="D5" s="33"/>
      <c r="E5" s="33"/>
      <c r="F5" s="33"/>
      <c r="G5" s="33"/>
      <c r="H5" s="33"/>
    </row>
    <row r="6" spans="1:8" ht="22.05" customHeight="1"/>
    <row r="7" spans="1:8" ht="22.05" customHeight="1">
      <c r="A7" s="1" t="s">
        <v>3</v>
      </c>
      <c r="B7" s="1" t="s">
        <v>4</v>
      </c>
      <c r="D7" s="37" t="s">
        <v>5</v>
      </c>
      <c r="E7" s="33"/>
      <c r="F7" s="33"/>
    </row>
    <row r="8" spans="1:8" ht="27.6">
      <c r="A8" s="2" t="s">
        <v>6</v>
      </c>
      <c r="B8" s="3" t="s">
        <v>7</v>
      </c>
      <c r="D8" s="38" t="s">
        <v>8</v>
      </c>
      <c r="E8" s="33"/>
      <c r="F8" s="33"/>
    </row>
    <row r="9" spans="1:8">
      <c r="A9" s="2" t="s">
        <v>9</v>
      </c>
      <c r="B9" s="3" t="s">
        <v>10</v>
      </c>
      <c r="D9" s="35" t="s">
        <v>11</v>
      </c>
      <c r="E9" s="33"/>
      <c r="F9" s="33"/>
    </row>
    <row r="10" spans="1:8" ht="27.6">
      <c r="A10" s="2" t="s">
        <v>12</v>
      </c>
      <c r="B10" s="3" t="s">
        <v>13</v>
      </c>
      <c r="D10" s="40" t="s">
        <v>14</v>
      </c>
      <c r="E10" s="33"/>
      <c r="F10" s="33"/>
    </row>
    <row r="11" spans="1:8" ht="27.6">
      <c r="A11" s="2" t="s">
        <v>15</v>
      </c>
      <c r="B11" s="3" t="s">
        <v>16</v>
      </c>
    </row>
    <row r="12" spans="1:8" ht="27.6">
      <c r="A12" s="2" t="s">
        <v>17</v>
      </c>
      <c r="B12" s="3" t="s">
        <v>18</v>
      </c>
    </row>
    <row r="13" spans="1:8" ht="30" customHeight="1">
      <c r="A13" s="30" t="s">
        <v>19</v>
      </c>
      <c r="B13" s="31" t="s">
        <v>20</v>
      </c>
    </row>
    <row r="14" spans="1:8" ht="22.05" customHeight="1"/>
    <row r="15" spans="1:8" ht="22.05" customHeight="1">
      <c r="A15" s="34" t="s">
        <v>21</v>
      </c>
      <c r="B15" s="33"/>
      <c r="C15" s="33"/>
      <c r="D15" s="33"/>
      <c r="E15" s="33"/>
      <c r="F15" s="33"/>
      <c r="G15" s="33"/>
      <c r="H15" s="33"/>
    </row>
    <row r="16" spans="1:8" ht="22.05" customHeight="1">
      <c r="A16" s="33"/>
      <c r="B16" s="33"/>
      <c r="C16" s="33"/>
      <c r="D16" s="33"/>
      <c r="E16" s="33"/>
      <c r="F16" s="33"/>
      <c r="G16" s="33"/>
      <c r="H16" s="33"/>
    </row>
    <row r="17" spans="1:8" ht="22.05" customHeight="1">
      <c r="A17" s="33"/>
      <c r="B17" s="33"/>
      <c r="C17" s="33"/>
      <c r="D17" s="33"/>
      <c r="E17" s="33"/>
      <c r="F17" s="33"/>
      <c r="G17" s="33"/>
      <c r="H17" s="33"/>
    </row>
  </sheetData>
  <mergeCells count="8">
    <mergeCell ref="A1:H2"/>
    <mergeCell ref="D10:F10"/>
    <mergeCell ref="A3:H3"/>
    <mergeCell ref="A15:H17"/>
    <mergeCell ref="D9:F9"/>
    <mergeCell ref="A5:H5"/>
    <mergeCell ref="D7:F7"/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2"/>
  <sheetViews>
    <sheetView showGridLines="0" tabSelected="1" topLeftCell="I1" workbookViewId="0">
      <selection activeCell="S19" sqref="S19"/>
    </sheetView>
  </sheetViews>
  <sheetFormatPr defaultRowHeight="13.8"/>
  <cols>
    <col min="1" max="1" width="13" customWidth="1"/>
    <col min="2" max="2" width="12" customWidth="1"/>
    <col min="3" max="3" width="20" customWidth="1"/>
    <col min="4" max="4" width="25" customWidth="1"/>
    <col min="5" max="5" width="17" customWidth="1"/>
    <col min="6" max="6" width="23" customWidth="1"/>
    <col min="7" max="7" width="12" customWidth="1"/>
    <col min="8" max="8" width="28" customWidth="1"/>
    <col min="9" max="10" width="14" customWidth="1"/>
    <col min="11" max="11" width="15" customWidth="1"/>
    <col min="12" max="12" width="16" customWidth="1"/>
    <col min="13" max="13" width="9" customWidth="1"/>
    <col min="14" max="14" width="18" customWidth="1"/>
    <col min="15" max="15" width="12" customWidth="1"/>
    <col min="16" max="16" width="18" customWidth="1"/>
    <col min="17" max="17" width="14" customWidth="1"/>
    <col min="18" max="19" width="16" customWidth="1"/>
    <col min="20" max="20" width="40" customWidth="1"/>
  </cols>
  <sheetData>
    <row r="1" spans="1:20">
      <c r="A1" s="4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20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14.4">
      <c r="A3" s="32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5" spans="1:20" ht="14.4">
      <c r="A5" s="44" t="s">
        <v>23</v>
      </c>
      <c r="B5" s="33"/>
      <c r="C5" s="44" t="s">
        <v>24</v>
      </c>
      <c r="D5" s="33"/>
      <c r="E5" s="44" t="s">
        <v>25</v>
      </c>
      <c r="F5" s="33"/>
      <c r="G5" s="44" t="s">
        <v>26</v>
      </c>
      <c r="H5" s="33"/>
    </row>
    <row r="6" spans="1:20" ht="22.8">
      <c r="A6" s="41">
        <f>COUNTA(A9:A22)</f>
        <v>14</v>
      </c>
      <c r="B6" s="42"/>
      <c r="C6" s="41">
        <f>COUNTIF(K9:K22,"Complete")</f>
        <v>3</v>
      </c>
      <c r="D6" s="42"/>
      <c r="E6" s="41">
        <f ca="1">COUNTIF(O9:O22,"Overdue")</f>
        <v>1</v>
      </c>
      <c r="F6" s="42"/>
      <c r="G6" s="45">
        <f>COUNTIF(K9:K22,"Complete")/COUNTA(A9:A22)</f>
        <v>0.21428571428571427</v>
      </c>
      <c r="H6" s="42"/>
    </row>
    <row r="8" spans="1:20" ht="26.4">
      <c r="A8" s="5" t="s">
        <v>27</v>
      </c>
      <c r="B8" s="5" t="s">
        <v>28</v>
      </c>
      <c r="C8" s="5" t="s">
        <v>29</v>
      </c>
      <c r="D8" s="5" t="s">
        <v>30</v>
      </c>
      <c r="E8" s="5" t="s">
        <v>31</v>
      </c>
      <c r="F8" s="5" t="s">
        <v>32</v>
      </c>
      <c r="G8" s="5" t="s">
        <v>33</v>
      </c>
      <c r="H8" s="5" t="s">
        <v>34</v>
      </c>
      <c r="I8" s="5" t="s">
        <v>35</v>
      </c>
      <c r="J8" s="5" t="s">
        <v>36</v>
      </c>
      <c r="K8" s="5" t="s">
        <v>37</v>
      </c>
      <c r="L8" s="5" t="s">
        <v>38</v>
      </c>
      <c r="M8" s="5" t="s">
        <v>39</v>
      </c>
      <c r="N8" s="5" t="s">
        <v>40</v>
      </c>
      <c r="O8" s="5" t="s">
        <v>41</v>
      </c>
      <c r="P8" s="5" t="s">
        <v>42</v>
      </c>
      <c r="Q8" s="15" t="s">
        <v>43</v>
      </c>
      <c r="R8" s="15" t="s">
        <v>44</v>
      </c>
      <c r="S8" s="15" t="s">
        <v>45</v>
      </c>
      <c r="T8" s="15" t="s">
        <v>46</v>
      </c>
    </row>
    <row r="9" spans="1:20">
      <c r="A9" s="6" t="s">
        <v>47</v>
      </c>
      <c r="B9" s="6" t="s">
        <v>48</v>
      </c>
      <c r="C9" s="6" t="s">
        <v>49</v>
      </c>
      <c r="D9" s="6" t="s">
        <v>50</v>
      </c>
      <c r="E9" s="6" t="s">
        <v>51</v>
      </c>
      <c r="F9" s="6" t="s">
        <v>52</v>
      </c>
      <c r="G9" s="6" t="s">
        <v>53</v>
      </c>
      <c r="H9" s="6" t="s">
        <v>54</v>
      </c>
      <c r="I9" s="7">
        <v>46218</v>
      </c>
      <c r="J9" s="7">
        <v>46249</v>
      </c>
      <c r="K9" s="6" t="s">
        <v>55</v>
      </c>
      <c r="L9" s="7"/>
      <c r="M9" s="6">
        <v>72</v>
      </c>
      <c r="N9" s="6" t="s">
        <v>56</v>
      </c>
      <c r="O9" s="8" t="str">
        <f t="shared" ref="O9:O22" ca="1" si="0">IF(AND(K9&lt;&gt;"Complete",K9&lt;&gt;"Exempt",J9&lt;TODAY()),"Overdue",IF(AND(K9&lt;&gt;"Complete",J9-TODAY()&lt;=14),"Due Soon","OK"))</f>
        <v>OK</v>
      </c>
      <c r="P9" s="6" t="s">
        <v>57</v>
      </c>
      <c r="Q9" s="16">
        <f>IFERROR(VLOOKUP(G9,Lists!$F$2:$G$12,2,FALSE),0)</f>
        <v>120</v>
      </c>
      <c r="R9" s="17"/>
      <c r="S9" s="17" t="str">
        <f t="shared" ref="S9:S22" ca="1" si="1">IF(O9="Overdue",IF(TODAY()-J9&gt;14,"Escalate to Skip-Level","Manager Follow-up"),"")</f>
        <v/>
      </c>
      <c r="T9" s="17" t="str">
        <f t="shared" ref="T9:T22" ca="1" si="2">IF(O9="Overdue","Hi "&amp;N9&amp;", "&amp;C9&amp;" is "&amp;(TODAY()-J9)&amp;" day(s) overdue on "&amp;H9&amp;". Please follow up today.",IF(O9="Due Soon","Hi "&amp;N9&amp;", just a reminder that "&amp;C9&amp;" has "&amp;(J9-TODAY())&amp;" day(s) left to complete "&amp;H9&amp;".",""))</f>
        <v/>
      </c>
    </row>
    <row r="10" spans="1:20">
      <c r="A10" s="9" t="s">
        <v>58</v>
      </c>
      <c r="B10" s="9" t="s">
        <v>59</v>
      </c>
      <c r="C10" s="9" t="s">
        <v>60</v>
      </c>
      <c r="D10" s="9" t="s">
        <v>61</v>
      </c>
      <c r="E10" s="9" t="s">
        <v>62</v>
      </c>
      <c r="F10" s="9" t="s">
        <v>63</v>
      </c>
      <c r="G10" s="9" t="s">
        <v>64</v>
      </c>
      <c r="H10" s="9" t="s">
        <v>65</v>
      </c>
      <c r="I10" s="10">
        <v>46223</v>
      </c>
      <c r="J10" s="10">
        <v>46295</v>
      </c>
      <c r="K10" s="9" t="s">
        <v>66</v>
      </c>
      <c r="L10" s="10"/>
      <c r="M10" s="9"/>
      <c r="N10" s="9" t="s">
        <v>67</v>
      </c>
      <c r="O10" s="11" t="str">
        <f t="shared" ca="1" si="0"/>
        <v>OK</v>
      </c>
      <c r="P10" s="9" t="s">
        <v>68</v>
      </c>
      <c r="Q10" s="16">
        <f>IFERROR(VLOOKUP(G10,Lists!$F$2:$G$12,2,FALSE),0)</f>
        <v>180</v>
      </c>
      <c r="R10" s="17"/>
      <c r="S10" s="17" t="str">
        <f t="shared" ca="1" si="1"/>
        <v/>
      </c>
      <c r="T10" s="17" t="str">
        <f t="shared" ca="1" si="2"/>
        <v/>
      </c>
    </row>
    <row r="11" spans="1:20">
      <c r="A11" s="9" t="s">
        <v>69</v>
      </c>
      <c r="B11" s="9" t="s">
        <v>70</v>
      </c>
      <c r="C11" s="9" t="s">
        <v>71</v>
      </c>
      <c r="D11" s="9" t="s">
        <v>72</v>
      </c>
      <c r="E11" s="9" t="s">
        <v>73</v>
      </c>
      <c r="F11" s="9" t="s">
        <v>74</v>
      </c>
      <c r="G11" s="9" t="s">
        <v>75</v>
      </c>
      <c r="H11" s="9" t="s">
        <v>76</v>
      </c>
      <c r="I11" s="10">
        <v>46213</v>
      </c>
      <c r="J11" s="10">
        <v>46265</v>
      </c>
      <c r="K11" s="9" t="s">
        <v>77</v>
      </c>
      <c r="L11" s="10">
        <v>46231</v>
      </c>
      <c r="M11" s="9">
        <v>91</v>
      </c>
      <c r="N11" s="9" t="s">
        <v>78</v>
      </c>
      <c r="O11" s="11" t="str">
        <f t="shared" ca="1" si="0"/>
        <v>OK</v>
      </c>
      <c r="P11" s="9" t="s">
        <v>79</v>
      </c>
      <c r="Q11" s="16">
        <f>IFERROR(VLOOKUP(G11,Lists!$F$2:$G$12,2,FALSE),0)</f>
        <v>220</v>
      </c>
      <c r="R11" s="17">
        <v>4</v>
      </c>
      <c r="S11" s="17" t="str">
        <f t="shared" ca="1" si="1"/>
        <v/>
      </c>
      <c r="T11" s="17" t="str">
        <f t="shared" ca="1" si="2"/>
        <v/>
      </c>
    </row>
    <row r="12" spans="1:20">
      <c r="A12" s="9" t="s">
        <v>80</v>
      </c>
      <c r="B12" s="9" t="s">
        <v>81</v>
      </c>
      <c r="C12" s="9" t="s">
        <v>82</v>
      </c>
      <c r="D12" s="9" t="s">
        <v>83</v>
      </c>
      <c r="E12" s="9" t="s">
        <v>84</v>
      </c>
      <c r="F12" s="9" t="s">
        <v>85</v>
      </c>
      <c r="G12" s="9" t="s">
        <v>86</v>
      </c>
      <c r="H12" s="9" t="s">
        <v>87</v>
      </c>
      <c r="I12" s="10">
        <v>46174</v>
      </c>
      <c r="J12" s="10">
        <v>46218</v>
      </c>
      <c r="K12" s="9" t="s">
        <v>77</v>
      </c>
      <c r="L12" s="10">
        <v>46215</v>
      </c>
      <c r="M12" s="9">
        <v>88</v>
      </c>
      <c r="N12" s="9" t="s">
        <v>88</v>
      </c>
      <c r="O12" s="11" t="str">
        <f t="shared" ca="1" si="0"/>
        <v>OK</v>
      </c>
      <c r="P12" s="9" t="s">
        <v>68</v>
      </c>
      <c r="Q12" s="16">
        <f>IFERROR(VLOOKUP(G12,Lists!$F$2:$G$12,2,FALSE),0)</f>
        <v>150</v>
      </c>
      <c r="R12" s="17">
        <v>5</v>
      </c>
      <c r="S12" s="17" t="str">
        <f t="shared" ca="1" si="1"/>
        <v/>
      </c>
      <c r="T12" s="17" t="str">
        <f t="shared" ca="1" si="2"/>
        <v/>
      </c>
    </row>
    <row r="13" spans="1:20">
      <c r="A13" s="9" t="s">
        <v>89</v>
      </c>
      <c r="B13" s="9" t="s">
        <v>90</v>
      </c>
      <c r="C13" s="9" t="s">
        <v>91</v>
      </c>
      <c r="D13" s="9" t="s">
        <v>92</v>
      </c>
      <c r="E13" s="9" t="s">
        <v>93</v>
      </c>
      <c r="F13" s="9" t="s">
        <v>94</v>
      </c>
      <c r="G13" s="9" t="s">
        <v>95</v>
      </c>
      <c r="H13" s="9" t="s">
        <v>96</v>
      </c>
      <c r="I13" s="10">
        <v>46204</v>
      </c>
      <c r="J13" s="10">
        <v>46234</v>
      </c>
      <c r="K13" s="9" t="s">
        <v>55</v>
      </c>
      <c r="L13" s="10"/>
      <c r="M13" s="9">
        <v>64</v>
      </c>
      <c r="N13" s="9" t="s">
        <v>97</v>
      </c>
      <c r="O13" s="11" t="str">
        <f t="shared" ca="1" si="0"/>
        <v>Due Soon</v>
      </c>
      <c r="P13" s="9" t="s">
        <v>57</v>
      </c>
      <c r="Q13" s="16">
        <f>IFERROR(VLOOKUP(G13,Lists!$F$2:$G$12,2,FALSE),0)</f>
        <v>200</v>
      </c>
      <c r="R13" s="17"/>
      <c r="S13" s="17" t="str">
        <f t="shared" ca="1" si="1"/>
        <v/>
      </c>
      <c r="T13" s="17" t="str">
        <f t="shared" ca="1" si="2"/>
        <v>Hi Alex Morgan, just a reminder that Liam Chen has 4 day(s) left to complete Secure Coding Practices.</v>
      </c>
    </row>
    <row r="14" spans="1:20">
      <c r="A14" s="9" t="s">
        <v>98</v>
      </c>
      <c r="B14" s="9" t="s">
        <v>99</v>
      </c>
      <c r="C14" s="9" t="s">
        <v>100</v>
      </c>
      <c r="D14" s="9" t="s">
        <v>101</v>
      </c>
      <c r="E14" s="9" t="s">
        <v>102</v>
      </c>
      <c r="F14" s="9" t="s">
        <v>103</v>
      </c>
      <c r="G14" s="9" t="s">
        <v>104</v>
      </c>
      <c r="H14" s="9" t="s">
        <v>105</v>
      </c>
      <c r="I14" s="10">
        <v>46221</v>
      </c>
      <c r="J14" s="10">
        <v>46254</v>
      </c>
      <c r="K14" s="9" t="s">
        <v>66</v>
      </c>
      <c r="L14" s="10"/>
      <c r="M14" s="9"/>
      <c r="N14" s="9" t="s">
        <v>106</v>
      </c>
      <c r="O14" s="11" t="str">
        <f t="shared" ca="1" si="0"/>
        <v>OK</v>
      </c>
      <c r="P14" s="9" t="s">
        <v>79</v>
      </c>
      <c r="Q14" s="16">
        <f>IFERROR(VLOOKUP(G14,Lists!$F$2:$G$12,2,FALSE),0)</f>
        <v>60</v>
      </c>
      <c r="R14" s="17"/>
      <c r="S14" s="17" t="str">
        <f t="shared" ca="1" si="1"/>
        <v/>
      </c>
      <c r="T14" s="17" t="str">
        <f t="shared" ca="1" si="2"/>
        <v/>
      </c>
    </row>
    <row r="15" spans="1:20">
      <c r="A15" s="9" t="s">
        <v>107</v>
      </c>
      <c r="B15" s="9" t="s">
        <v>108</v>
      </c>
      <c r="C15" s="9" t="s">
        <v>109</v>
      </c>
      <c r="D15" s="9" t="s">
        <v>110</v>
      </c>
      <c r="E15" s="9" t="s">
        <v>111</v>
      </c>
      <c r="F15" s="9" t="s">
        <v>112</v>
      </c>
      <c r="G15" s="9" t="s">
        <v>113</v>
      </c>
      <c r="H15" s="9" t="s">
        <v>114</v>
      </c>
      <c r="I15" s="10">
        <v>46225</v>
      </c>
      <c r="J15" s="10">
        <v>46357</v>
      </c>
      <c r="K15" s="9" t="s">
        <v>66</v>
      </c>
      <c r="L15" s="10"/>
      <c r="M15" s="9"/>
      <c r="N15" s="9" t="s">
        <v>115</v>
      </c>
      <c r="O15" s="11" t="str">
        <f t="shared" ca="1" si="0"/>
        <v>OK</v>
      </c>
      <c r="P15" s="9" t="s">
        <v>116</v>
      </c>
      <c r="Q15" s="16">
        <f>IFERROR(VLOOKUP(G15,Lists!$F$2:$G$12,2,FALSE),0)</f>
        <v>90</v>
      </c>
      <c r="R15" s="17"/>
      <c r="S15" s="17" t="str">
        <f t="shared" ca="1" si="1"/>
        <v/>
      </c>
      <c r="T15" s="17" t="str">
        <f t="shared" ca="1" si="2"/>
        <v/>
      </c>
    </row>
    <row r="16" spans="1:20">
      <c r="A16" s="9" t="s">
        <v>117</v>
      </c>
      <c r="B16" s="9" t="s">
        <v>118</v>
      </c>
      <c r="C16" s="9" t="s">
        <v>119</v>
      </c>
      <c r="D16" s="9" t="s">
        <v>120</v>
      </c>
      <c r="E16" s="9" t="s">
        <v>121</v>
      </c>
      <c r="F16" s="9" t="s">
        <v>122</v>
      </c>
      <c r="G16" s="9" t="s">
        <v>123</v>
      </c>
      <c r="H16" s="9" t="s">
        <v>124</v>
      </c>
      <c r="I16" s="10">
        <v>46208</v>
      </c>
      <c r="J16" s="10">
        <v>46239</v>
      </c>
      <c r="K16" s="9" t="s">
        <v>125</v>
      </c>
      <c r="L16" s="10"/>
      <c r="M16" s="9"/>
      <c r="N16" s="9" t="s">
        <v>126</v>
      </c>
      <c r="O16" s="11" t="str">
        <f t="shared" ca="1" si="0"/>
        <v>Due Soon</v>
      </c>
      <c r="P16" s="9" t="s">
        <v>68</v>
      </c>
      <c r="Q16" s="16">
        <f>IFERROR(VLOOKUP(G16,Lists!$F$2:$G$12,2,FALSE),0)</f>
        <v>110</v>
      </c>
      <c r="R16" s="17"/>
      <c r="S16" s="17" t="str">
        <f t="shared" ca="1" si="1"/>
        <v/>
      </c>
      <c r="T16" s="17" t="str">
        <f t="shared" ca="1" si="2"/>
        <v>Hi Wei Chen, just a reminder that Mia Johnson has 9 day(s) left to complete Data Storytelling.</v>
      </c>
    </row>
    <row r="17" spans="1:20">
      <c r="A17" s="9" t="s">
        <v>127</v>
      </c>
      <c r="B17" s="9" t="s">
        <v>128</v>
      </c>
      <c r="C17" s="9" t="s">
        <v>129</v>
      </c>
      <c r="D17" s="9" t="s">
        <v>130</v>
      </c>
      <c r="E17" s="9" t="s">
        <v>131</v>
      </c>
      <c r="F17" s="9" t="s">
        <v>132</v>
      </c>
      <c r="G17" s="9" t="s">
        <v>133</v>
      </c>
      <c r="H17" s="9" t="s">
        <v>134</v>
      </c>
      <c r="I17" s="10">
        <v>46215</v>
      </c>
      <c r="J17" s="10">
        <v>46315</v>
      </c>
      <c r="K17" s="9" t="s">
        <v>55</v>
      </c>
      <c r="L17" s="10"/>
      <c r="M17" s="9">
        <v>78</v>
      </c>
      <c r="N17" s="9" t="s">
        <v>135</v>
      </c>
      <c r="O17" s="11" t="str">
        <f t="shared" ca="1" si="0"/>
        <v>OK</v>
      </c>
      <c r="P17" s="9" t="s">
        <v>79</v>
      </c>
      <c r="Q17" s="16">
        <f>IFERROR(VLOOKUP(G17,Lists!$F$2:$G$12,2,FALSE),0)</f>
        <v>100</v>
      </c>
      <c r="R17" s="17"/>
      <c r="S17" s="17" t="str">
        <f t="shared" ca="1" si="1"/>
        <v/>
      </c>
      <c r="T17" s="17" t="str">
        <f t="shared" ca="1" si="2"/>
        <v/>
      </c>
    </row>
    <row r="18" spans="1:20">
      <c r="A18" s="9" t="s">
        <v>136</v>
      </c>
      <c r="B18" s="9" t="s">
        <v>137</v>
      </c>
      <c r="C18" s="9" t="s">
        <v>138</v>
      </c>
      <c r="D18" s="9" t="s">
        <v>139</v>
      </c>
      <c r="E18" s="9" t="s">
        <v>140</v>
      </c>
      <c r="F18" s="9" t="s">
        <v>141</v>
      </c>
      <c r="G18" s="9" t="s">
        <v>142</v>
      </c>
      <c r="H18" s="9" t="s">
        <v>143</v>
      </c>
      <c r="I18" s="10">
        <v>46233</v>
      </c>
      <c r="J18" s="10">
        <v>46371</v>
      </c>
      <c r="K18" s="9" t="s">
        <v>66</v>
      </c>
      <c r="L18" s="10"/>
      <c r="M18" s="9"/>
      <c r="N18" s="9" t="s">
        <v>144</v>
      </c>
      <c r="O18" s="11" t="str">
        <f t="shared" ca="1" si="0"/>
        <v>OK</v>
      </c>
      <c r="P18" s="9" t="s">
        <v>116</v>
      </c>
      <c r="Q18" s="16">
        <f>IFERROR(VLOOKUP(G18,Lists!$F$2:$G$12,2,FALSE),0)</f>
        <v>130</v>
      </c>
      <c r="R18" s="17"/>
      <c r="S18" s="17" t="str">
        <f t="shared" ca="1" si="1"/>
        <v/>
      </c>
      <c r="T18" s="17" t="str">
        <f t="shared" ca="1" si="2"/>
        <v/>
      </c>
    </row>
    <row r="19" spans="1:20" ht="41.4">
      <c r="A19" s="9" t="s">
        <v>145</v>
      </c>
      <c r="B19" s="9" t="s">
        <v>146</v>
      </c>
      <c r="C19" s="9" t="s">
        <v>147</v>
      </c>
      <c r="D19" s="9" t="s">
        <v>148</v>
      </c>
      <c r="E19" s="9" t="s">
        <v>51</v>
      </c>
      <c r="F19" s="9" t="s">
        <v>149</v>
      </c>
      <c r="G19" s="9" t="s">
        <v>150</v>
      </c>
      <c r="H19" s="9" t="s">
        <v>151</v>
      </c>
      <c r="I19" s="10">
        <v>46183</v>
      </c>
      <c r="J19" s="10">
        <v>46213</v>
      </c>
      <c r="K19" s="9" t="s">
        <v>66</v>
      </c>
      <c r="L19" s="10"/>
      <c r="M19" s="9"/>
      <c r="N19" s="9" t="s">
        <v>56</v>
      </c>
      <c r="O19" s="11" t="str">
        <f t="shared" ca="1" si="0"/>
        <v>Overdue</v>
      </c>
      <c r="P19" s="9" t="s">
        <v>68</v>
      </c>
      <c r="Q19" s="16">
        <f>IFERROR(VLOOKUP(G19,Lists!$F$2:$G$12,2,FALSE),0)</f>
        <v>95</v>
      </c>
      <c r="R19" s="17"/>
      <c r="S19" s="17" t="str">
        <f t="shared" ca="1" si="1"/>
        <v>Escalate to Skip-Level</v>
      </c>
      <c r="T19" s="17" t="str">
        <f t="shared" ca="1" si="2"/>
        <v>Hi Priya Shah, James Taylor is 17 day(s) overdue on Coaching Conversations. Please follow up today.</v>
      </c>
    </row>
    <row r="20" spans="1:20">
      <c r="A20" s="9" t="s">
        <v>152</v>
      </c>
      <c r="B20" s="9" t="s">
        <v>153</v>
      </c>
      <c r="C20" s="9" t="s">
        <v>154</v>
      </c>
      <c r="D20" s="9" t="s">
        <v>155</v>
      </c>
      <c r="E20" s="9" t="s">
        <v>62</v>
      </c>
      <c r="F20" s="9" t="s">
        <v>63</v>
      </c>
      <c r="G20" s="9" t="s">
        <v>64</v>
      </c>
      <c r="H20" s="9" t="s">
        <v>65</v>
      </c>
      <c r="I20" s="10">
        <v>46223</v>
      </c>
      <c r="J20" s="10">
        <v>46295</v>
      </c>
      <c r="K20" s="9" t="s">
        <v>77</v>
      </c>
      <c r="L20" s="10">
        <v>46232</v>
      </c>
      <c r="M20" s="9">
        <v>94</v>
      </c>
      <c r="N20" s="9" t="s">
        <v>67</v>
      </c>
      <c r="O20" s="11" t="str">
        <f t="shared" ca="1" si="0"/>
        <v>OK</v>
      </c>
      <c r="P20" s="9" t="s">
        <v>68</v>
      </c>
      <c r="Q20" s="16">
        <f>IFERROR(VLOOKUP(G20,Lists!$F$2:$G$12,2,FALSE),0)</f>
        <v>180</v>
      </c>
      <c r="R20" s="17">
        <v>4</v>
      </c>
      <c r="S20" s="17" t="str">
        <f t="shared" ca="1" si="1"/>
        <v/>
      </c>
      <c r="T20" s="17" t="str">
        <f t="shared" ca="1" si="2"/>
        <v/>
      </c>
    </row>
    <row r="21" spans="1:20">
      <c r="A21" s="9" t="s">
        <v>156</v>
      </c>
      <c r="B21" s="9" t="s">
        <v>157</v>
      </c>
      <c r="C21" s="9" t="s">
        <v>158</v>
      </c>
      <c r="D21" s="9" t="s">
        <v>159</v>
      </c>
      <c r="E21" s="9" t="s">
        <v>73</v>
      </c>
      <c r="F21" s="9" t="s">
        <v>74</v>
      </c>
      <c r="G21" s="9" t="s">
        <v>75</v>
      </c>
      <c r="H21" s="9" t="s">
        <v>76</v>
      </c>
      <c r="I21" s="10">
        <v>46213</v>
      </c>
      <c r="J21" s="10">
        <v>46265</v>
      </c>
      <c r="K21" s="9" t="s">
        <v>160</v>
      </c>
      <c r="L21" s="10"/>
      <c r="M21" s="9"/>
      <c r="N21" s="9" t="s">
        <v>78</v>
      </c>
      <c r="O21" s="11" t="str">
        <f t="shared" ca="1" si="0"/>
        <v>OK</v>
      </c>
      <c r="P21" s="9" t="s">
        <v>57</v>
      </c>
      <c r="Q21" s="16">
        <f>IFERROR(VLOOKUP(G21,Lists!$F$2:$G$12,2,FALSE),0)</f>
        <v>220</v>
      </c>
      <c r="R21" s="17"/>
      <c r="S21" s="17" t="str">
        <f t="shared" ca="1" si="1"/>
        <v/>
      </c>
      <c r="T21" s="17" t="str">
        <f t="shared" ca="1" si="2"/>
        <v/>
      </c>
    </row>
    <row r="22" spans="1:20">
      <c r="A22" s="12" t="s">
        <v>161</v>
      </c>
      <c r="B22" s="12" t="s">
        <v>162</v>
      </c>
      <c r="C22" s="12" t="s">
        <v>163</v>
      </c>
      <c r="D22" s="12" t="s">
        <v>164</v>
      </c>
      <c r="E22" s="12" t="s">
        <v>93</v>
      </c>
      <c r="F22" s="12" t="s">
        <v>94</v>
      </c>
      <c r="G22" s="12" t="s">
        <v>95</v>
      </c>
      <c r="H22" s="12" t="s">
        <v>96</v>
      </c>
      <c r="I22" s="13">
        <v>46204</v>
      </c>
      <c r="J22" s="13">
        <v>46280</v>
      </c>
      <c r="K22" s="12" t="s">
        <v>55</v>
      </c>
      <c r="L22" s="13"/>
      <c r="M22" s="12">
        <v>69</v>
      </c>
      <c r="N22" s="12" t="s">
        <v>97</v>
      </c>
      <c r="O22" s="14" t="str">
        <f t="shared" ca="1" si="0"/>
        <v>OK</v>
      </c>
      <c r="P22" s="12" t="s">
        <v>79</v>
      </c>
      <c r="Q22" s="16">
        <f>IFERROR(VLOOKUP(G22,Lists!$F$2:$G$12,2,FALSE),0)</f>
        <v>200</v>
      </c>
      <c r="R22" s="17"/>
      <c r="S22" s="17" t="str">
        <f t="shared" ca="1" si="1"/>
        <v/>
      </c>
      <c r="T22" s="17" t="str">
        <f t="shared" ca="1" si="2"/>
        <v/>
      </c>
    </row>
  </sheetData>
  <mergeCells count="10">
    <mergeCell ref="E6:F6"/>
    <mergeCell ref="C6:D6"/>
    <mergeCell ref="A1:P2"/>
    <mergeCell ref="C5:D5"/>
    <mergeCell ref="A5:B5"/>
    <mergeCell ref="G5:H5"/>
    <mergeCell ref="E5:F5"/>
    <mergeCell ref="A3:P3"/>
    <mergeCell ref="G6:H6"/>
    <mergeCell ref="A6:B6"/>
  </mergeCells>
  <conditionalFormatting sqref="O9:O22">
    <cfRule type="containsText" dxfId="3" priority="1" operator="containsText" text="Overdue"/>
    <cfRule type="containsText" dxfId="2" priority="2" operator="containsText" text="Due Soon"/>
  </conditionalFormatting>
  <conditionalFormatting sqref="S9:S22">
    <cfRule type="cellIs" dxfId="1" priority="3" operator="equal">
      <formula>"Escalate to Skip-Level"</formula>
    </cfRule>
    <cfRule type="cellIs" dxfId="0" priority="4" operator="equal">
      <formula>"Manager Follow-up"</formula>
    </cfRule>
  </conditionalFormatting>
  <dataValidations count="2">
    <dataValidation type="list" sqref="K9:K22" xr:uid="{00000000-0002-0000-0100-000000000000}">
      <formula1>"Not Assigned,Assigned,In Progress,Complete,Exempt"</formula1>
    </dataValidation>
    <dataValidation type="list" sqref="P9:P22" xr:uid="{00000000-0002-0000-0100-000001000000}">
      <formula1>"Auto-assigned,Manager assigned,Self-enrolled,Campaign"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workbookViewId="0"/>
  </sheetViews>
  <sheetFormatPr defaultRowHeight="13.8"/>
  <cols>
    <col min="1" max="1" width="22" customWidth="1"/>
    <col min="2" max="3" width="46" customWidth="1"/>
    <col min="4" max="4" width="30" customWidth="1"/>
  </cols>
  <sheetData>
    <row r="1" spans="1:4" ht="21">
      <c r="A1" s="46" t="s">
        <v>165</v>
      </c>
      <c r="B1" s="33"/>
      <c r="C1" s="33"/>
      <c r="D1" s="33"/>
    </row>
    <row r="2" spans="1:4">
      <c r="A2" s="49" t="s">
        <v>166</v>
      </c>
      <c r="B2" s="33"/>
      <c r="C2" s="33"/>
      <c r="D2" s="33"/>
    </row>
    <row r="4" spans="1:4">
      <c r="A4" s="18" t="s">
        <v>167</v>
      </c>
      <c r="B4" s="18" t="s">
        <v>168</v>
      </c>
      <c r="C4" s="18" t="s">
        <v>169</v>
      </c>
    </row>
    <row r="5" spans="1:4" ht="61.95" customHeight="1">
      <c r="A5" s="19" t="s">
        <v>170</v>
      </c>
      <c r="B5" s="20" t="s">
        <v>171</v>
      </c>
      <c r="C5" s="20" t="s">
        <v>172</v>
      </c>
    </row>
    <row r="6" spans="1:4" ht="61.95" customHeight="1">
      <c r="A6" s="21" t="s">
        <v>173</v>
      </c>
      <c r="B6" s="22" t="s">
        <v>174</v>
      </c>
      <c r="C6" s="22" t="s">
        <v>175</v>
      </c>
    </row>
    <row r="7" spans="1:4" ht="61.95" customHeight="1">
      <c r="A7" s="19" t="s">
        <v>176</v>
      </c>
      <c r="B7" s="20" t="s">
        <v>177</v>
      </c>
      <c r="C7" s="20" t="s">
        <v>178</v>
      </c>
    </row>
    <row r="8" spans="1:4" ht="61.95" customHeight="1">
      <c r="A8" s="21" t="s">
        <v>179</v>
      </c>
      <c r="B8" s="22" t="s">
        <v>180</v>
      </c>
      <c r="C8" s="22" t="s">
        <v>181</v>
      </c>
    </row>
    <row r="9" spans="1:4" ht="61.95" customHeight="1">
      <c r="A9" s="19" t="s">
        <v>182</v>
      </c>
      <c r="B9" s="20" t="s">
        <v>183</v>
      </c>
      <c r="C9" s="20" t="s">
        <v>184</v>
      </c>
    </row>
    <row r="10" spans="1:4" ht="61.95" customHeight="1">
      <c r="A10" s="21" t="s">
        <v>185</v>
      </c>
      <c r="B10" s="22" t="s">
        <v>186</v>
      </c>
      <c r="C10" s="22" t="s">
        <v>187</v>
      </c>
    </row>
    <row r="13" spans="1:4" ht="17.399999999999999">
      <c r="A13" s="50" t="s">
        <v>188</v>
      </c>
      <c r="B13" s="33"/>
      <c r="C13" s="33"/>
      <c r="D13" s="33"/>
    </row>
    <row r="14" spans="1:4">
      <c r="A14" s="51" t="s">
        <v>189</v>
      </c>
      <c r="B14" s="33"/>
      <c r="C14" s="33"/>
      <c r="D14" s="33"/>
    </row>
    <row r="16" spans="1:4" ht="19.95" customHeight="1">
      <c r="A16" s="47" t="s">
        <v>190</v>
      </c>
      <c r="B16" s="33"/>
      <c r="C16" s="23">
        <f>SUM('Assignment Plan'!Q9:Q22)</f>
        <v>2055</v>
      </c>
    </row>
    <row r="17" spans="1:4" ht="19.95" customHeight="1">
      <c r="A17" s="47" t="s">
        <v>191</v>
      </c>
      <c r="B17" s="33"/>
      <c r="C17" s="24">
        <f>COUNTIF('Assignment Plan'!K9:K22,"Complete")</f>
        <v>3</v>
      </c>
    </row>
    <row r="18" spans="1:4" ht="19.95" customHeight="1">
      <c r="A18" s="47" t="s">
        <v>192</v>
      </c>
      <c r="B18" s="33"/>
      <c r="C18" s="25">
        <f>IFERROR(AVERAGE('Assignment Plan'!R9:R22),0)</f>
        <v>4.333333333333333</v>
      </c>
    </row>
    <row r="19" spans="1:4" ht="19.95" customHeight="1">
      <c r="A19" s="47" t="s">
        <v>193</v>
      </c>
      <c r="B19" s="33"/>
      <c r="C19" s="26">
        <v>75</v>
      </c>
    </row>
    <row r="20" spans="1:4" ht="19.95" customHeight="1">
      <c r="A20" s="47" t="s">
        <v>194</v>
      </c>
      <c r="B20" s="33"/>
      <c r="C20" s="27">
        <f>C17*C18*C19</f>
        <v>975</v>
      </c>
    </row>
    <row r="21" spans="1:4" ht="19.95" customHeight="1">
      <c r="A21" s="47" t="s">
        <v>195</v>
      </c>
      <c r="B21" s="33"/>
      <c r="C21" s="28">
        <f>IFERROR((C20-C16)/C16,0)</f>
        <v>-0.52554744525547448</v>
      </c>
    </row>
    <row r="22" spans="1:4" ht="19.95" customHeight="1">
      <c r="A22" s="47" t="s">
        <v>196</v>
      </c>
      <c r="B22" s="33"/>
      <c r="C22" s="29">
        <f>IFERROR(C20/C16,0)</f>
        <v>0.47445255474452552</v>
      </c>
    </row>
    <row r="24" spans="1:4" ht="30" customHeight="1">
      <c r="A24" s="48" t="s">
        <v>197</v>
      </c>
      <c r="B24" s="33"/>
      <c r="C24" s="33"/>
      <c r="D24" s="33"/>
    </row>
  </sheetData>
  <mergeCells count="12">
    <mergeCell ref="A24:D24"/>
    <mergeCell ref="A2:D2"/>
    <mergeCell ref="A17:B17"/>
    <mergeCell ref="A18:B18"/>
    <mergeCell ref="A13:D13"/>
    <mergeCell ref="A14:D14"/>
    <mergeCell ref="A1:D1"/>
    <mergeCell ref="A20:B20"/>
    <mergeCell ref="A21:B21"/>
    <mergeCell ref="A16:B16"/>
    <mergeCell ref="A22:B22"/>
    <mergeCell ref="A19:B1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showGridLines="0" workbookViewId="0"/>
  </sheetViews>
  <sheetFormatPr defaultRowHeight="13.8"/>
  <cols>
    <col min="1" max="1" width="18" customWidth="1"/>
    <col min="2" max="2" width="14" customWidth="1"/>
    <col min="3" max="3" width="20" customWidth="1"/>
  </cols>
  <sheetData>
    <row r="1" spans="1:7">
      <c r="A1" s="4" t="s">
        <v>37</v>
      </c>
      <c r="B1" s="4" t="s">
        <v>198</v>
      </c>
      <c r="C1" s="4" t="s">
        <v>42</v>
      </c>
      <c r="F1" t="s">
        <v>33</v>
      </c>
      <c r="G1" t="s">
        <v>43</v>
      </c>
    </row>
    <row r="2" spans="1:7">
      <c r="A2" t="s">
        <v>125</v>
      </c>
      <c r="B2" t="s">
        <v>199</v>
      </c>
      <c r="C2" t="s">
        <v>57</v>
      </c>
      <c r="F2" t="s">
        <v>53</v>
      </c>
      <c r="G2">
        <v>120</v>
      </c>
    </row>
    <row r="3" spans="1:7">
      <c r="A3" t="s">
        <v>66</v>
      </c>
      <c r="B3" t="s">
        <v>200</v>
      </c>
      <c r="C3" t="s">
        <v>68</v>
      </c>
      <c r="F3" t="s">
        <v>64</v>
      </c>
      <c r="G3">
        <v>180</v>
      </c>
    </row>
    <row r="4" spans="1:7">
      <c r="A4" t="s">
        <v>55</v>
      </c>
      <c r="B4" t="s">
        <v>201</v>
      </c>
      <c r="C4" t="s">
        <v>116</v>
      </c>
      <c r="F4" t="s">
        <v>75</v>
      </c>
      <c r="G4">
        <v>220</v>
      </c>
    </row>
    <row r="5" spans="1:7">
      <c r="A5" t="s">
        <v>77</v>
      </c>
      <c r="B5" t="s">
        <v>202</v>
      </c>
      <c r="C5" t="s">
        <v>79</v>
      </c>
      <c r="F5" t="s">
        <v>86</v>
      </c>
      <c r="G5">
        <v>150</v>
      </c>
    </row>
    <row r="6" spans="1:7">
      <c r="A6" t="s">
        <v>160</v>
      </c>
      <c r="F6" t="s">
        <v>95</v>
      </c>
      <c r="G6">
        <v>200</v>
      </c>
    </row>
    <row r="7" spans="1:7">
      <c r="A7" t="s">
        <v>203</v>
      </c>
      <c r="F7" t="s">
        <v>104</v>
      </c>
      <c r="G7">
        <v>60</v>
      </c>
    </row>
    <row r="8" spans="1:7">
      <c r="F8" t="s">
        <v>113</v>
      </c>
      <c r="G8">
        <v>90</v>
      </c>
    </row>
    <row r="9" spans="1:7">
      <c r="F9" t="s">
        <v>123</v>
      </c>
      <c r="G9">
        <v>110</v>
      </c>
    </row>
    <row r="10" spans="1:7">
      <c r="F10" t="s">
        <v>133</v>
      </c>
      <c r="G10">
        <v>100</v>
      </c>
    </row>
    <row r="11" spans="1:7">
      <c r="F11" t="s">
        <v>142</v>
      </c>
      <c r="G11">
        <v>130</v>
      </c>
    </row>
    <row r="12" spans="1:7">
      <c r="F12" t="s">
        <v>150</v>
      </c>
      <c r="G12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Assignment Plan</vt:lpstr>
      <vt:lpstr>Playbook &amp; ROI Guide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Bhuvana Kumar</cp:lastModifiedBy>
  <dcterms:created xsi:type="dcterms:W3CDTF">2026-07-26T06:42:11Z</dcterms:created>
  <dcterms:modified xsi:type="dcterms:W3CDTF">2026-07-27T03:52:21Z</dcterms:modified>
</cp:coreProperties>
</file>